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ndersApelgren\Dropbox\Diverse\old\"/>
    </mc:Choice>
  </mc:AlternateContent>
  <xr:revisionPtr revIDLastSave="0" documentId="8_{1C3727AE-9F07-466A-8BDD-62D00B53254F}" xr6:coauthVersionLast="36" xr6:coauthVersionMax="36" xr10:uidLastSave="{00000000-0000-0000-0000-000000000000}"/>
  <bookViews>
    <workbookView xWindow="0" yWindow="0" windowWidth="16200" windowHeight="12480" xr2:uid="{00000000-000D-0000-FFFF-FFFF00000000}"/>
  </bookViews>
  <sheets>
    <sheet name="Vasalopp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2" i="1" l="1"/>
  <c r="U11" i="1"/>
  <c r="U10" i="1"/>
  <c r="U4" i="1"/>
  <c r="V4" i="1" s="1"/>
  <c r="P4" i="1"/>
  <c r="Q4" i="1" s="1"/>
  <c r="K4" i="1"/>
  <c r="L4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E17" i="1"/>
  <c r="P17" i="1" s="1"/>
  <c r="E16" i="1"/>
  <c r="P16" i="1" s="1"/>
  <c r="E15" i="1"/>
  <c r="K15" i="1" s="1"/>
  <c r="E14" i="1"/>
  <c r="P14" i="1" s="1"/>
  <c r="E13" i="1"/>
  <c r="P13" i="1" s="1"/>
  <c r="E12" i="1"/>
  <c r="P12" i="1" s="1"/>
  <c r="E11" i="1"/>
  <c r="K11" i="1" s="1"/>
  <c r="E10" i="1"/>
  <c r="P10" i="1" s="1"/>
  <c r="E9" i="1"/>
  <c r="P9" i="1" s="1"/>
  <c r="E8" i="1"/>
  <c r="K8" i="1" s="1"/>
  <c r="E7" i="1"/>
  <c r="K7" i="1" s="1"/>
  <c r="E6" i="1"/>
  <c r="P6" i="1" s="1"/>
  <c r="E5" i="1"/>
  <c r="P5" i="1" s="1"/>
  <c r="E4" i="1"/>
  <c r="G5" i="1"/>
  <c r="G6" i="1"/>
  <c r="G7" i="1"/>
  <c r="G8" i="1"/>
  <c r="G9" i="1"/>
  <c r="G10" i="1"/>
  <c r="H10" i="1" s="1"/>
  <c r="G11" i="1"/>
  <c r="G12" i="1"/>
  <c r="H12" i="1" s="1"/>
  <c r="G13" i="1"/>
  <c r="G14" i="1"/>
  <c r="G15" i="1"/>
  <c r="G16" i="1"/>
  <c r="G17" i="1"/>
  <c r="G4" i="1"/>
  <c r="U5" i="1" l="1"/>
  <c r="V5" i="1" s="1"/>
  <c r="K14" i="1"/>
  <c r="U13" i="1"/>
  <c r="U6" i="1"/>
  <c r="U14" i="1"/>
  <c r="U7" i="1"/>
  <c r="U15" i="1"/>
  <c r="H14" i="1"/>
  <c r="H6" i="1"/>
  <c r="K6" i="1"/>
  <c r="U8" i="1"/>
  <c r="U16" i="1"/>
  <c r="K10" i="1"/>
  <c r="U9" i="1"/>
  <c r="U17" i="1"/>
  <c r="P8" i="1"/>
  <c r="K12" i="1"/>
  <c r="K16" i="1"/>
  <c r="K5" i="1"/>
  <c r="K9" i="1"/>
  <c r="K13" i="1"/>
  <c r="K17" i="1"/>
  <c r="P7" i="1"/>
  <c r="P11" i="1"/>
  <c r="P15" i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H4" i="1"/>
  <c r="H8" i="1"/>
  <c r="H16" i="1"/>
  <c r="H15" i="1"/>
  <c r="H11" i="1"/>
  <c r="H7" i="1"/>
  <c r="H17" i="1"/>
  <c r="H13" i="1"/>
  <c r="H9" i="1"/>
  <c r="H5" i="1"/>
  <c r="U18" i="1" l="1"/>
  <c r="U19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P18" i="1"/>
  <c r="P19" i="1" s="1"/>
  <c r="K18" i="1"/>
  <c r="K19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</calcChain>
</file>

<file path=xl/sharedStrings.xml><?xml version="1.0" encoding="utf-8"?>
<sst xmlns="http://schemas.openxmlformats.org/spreadsheetml/2006/main" count="87" uniqueCount="35">
  <si>
    <t>Smågan</t>
  </si>
  <si>
    <t>Mångsbodarna</t>
  </si>
  <si>
    <t>Risberg</t>
  </si>
  <si>
    <t>Evertsberg</t>
  </si>
  <si>
    <t>Oxberg</t>
  </si>
  <si>
    <t>Hökberg</t>
  </si>
  <si>
    <t>Eldris</t>
  </si>
  <si>
    <t>Mora</t>
  </si>
  <si>
    <t>Berga</t>
  </si>
  <si>
    <t>Sprängsbackarna</t>
  </si>
  <si>
    <t>Långheden</t>
  </si>
  <si>
    <t>Tennäng</t>
  </si>
  <si>
    <t>Lyttran</t>
  </si>
  <si>
    <t>Björnarvet</t>
  </si>
  <si>
    <t>Kvarnbäcken</t>
  </si>
  <si>
    <t>Höjd
öv.hav
(m)</t>
  </si>
  <si>
    <t>Sträcka
(km)</t>
  </si>
  <si>
    <t>Stigning
(m)</t>
  </si>
  <si>
    <t>Stigning
m/km</t>
  </si>
  <si>
    <t>Kvar
(km)</t>
  </si>
  <si>
    <t>Tot
(km)</t>
  </si>
  <si>
    <t>Sträcka</t>
  </si>
  <si>
    <t>Spärr tid</t>
  </si>
  <si>
    <t>Tid framme</t>
  </si>
  <si>
    <t>Budget
(minuter)</t>
  </si>
  <si>
    <t>min/km</t>
  </si>
  <si>
    <t>Budgettid
(min) resp (min/km)</t>
  </si>
  <si>
    <t>Minuter:</t>
  </si>
  <si>
    <t xml:space="preserve">Tid (tim:min): </t>
  </si>
  <si>
    <t>Alternativ 1</t>
  </si>
  <si>
    <t>Alternativ 2</t>
  </si>
  <si>
    <t>Alternativ 3</t>
  </si>
  <si>
    <t>minuter*</t>
  </si>
  <si>
    <t>* Start och första backen budgeteras i minuter pga köbildning. Därefter i minut/km</t>
  </si>
  <si>
    <t>Rehngruppen.se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</si>
</sst>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&quot; min/km&quot;"/>
    <numFmt numFmtId="166" formatCode="0.0&quot; minuter&quot;"/>
    <numFmt numFmtId="167" formatCode="0.0_j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/>
    <xf numFmtId="0" fontId="0" fillId="2" borderId="1" xfId="0" applyFill="1" applyBorder="1"/>
    <xf numFmtId="0" fontId="0" fillId="3" borderId="1" xfId="0" applyFill="1" applyBorder="1" applyAlignment="1">
      <alignment horizontal="right" vertical="top" wrapText="1"/>
    </xf>
    <xf numFmtId="0" fontId="0" fillId="3" borderId="1" xfId="0" applyFill="1" applyBorder="1"/>
    <xf numFmtId="1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right" vertical="top" wrapText="1"/>
    </xf>
    <xf numFmtId="1" fontId="0" fillId="4" borderId="1" xfId="0" applyNumberFormat="1" applyFill="1" applyBorder="1"/>
    <xf numFmtId="20" fontId="0" fillId="4" borderId="1" xfId="0" applyNumberFormat="1" applyFill="1" applyBorder="1"/>
    <xf numFmtId="164" fontId="0" fillId="4" borderId="1" xfId="0" applyNumberFormat="1" applyFill="1" applyBorder="1"/>
    <xf numFmtId="0" fontId="0" fillId="4" borderId="0" xfId="0" applyFill="1"/>
    <xf numFmtId="166" fontId="0" fillId="5" borderId="1" xfId="0" applyNumberFormat="1" applyFill="1" applyBorder="1"/>
    <xf numFmtId="0" fontId="0" fillId="2" borderId="0" xfId="0" applyFill="1"/>
    <xf numFmtId="0" fontId="0" fillId="3" borderId="0" xfId="0" applyFill="1"/>
    <xf numFmtId="0" fontId="0" fillId="5" borderId="4" xfId="0" applyFill="1" applyBorder="1"/>
    <xf numFmtId="0" fontId="0" fillId="5" borderId="3" xfId="0" applyFill="1" applyBorder="1"/>
    <xf numFmtId="0" fontId="0" fillId="4" borderId="5" xfId="0" applyFill="1" applyBorder="1"/>
    <xf numFmtId="167" fontId="0" fillId="0" borderId="1" xfId="0" applyNumberFormat="1" applyBorder="1" applyProtection="1">
      <protection locked="0"/>
    </xf>
    <xf numFmtId="0" fontId="1" fillId="5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Budget</a:t>
            </a:r>
            <a:r>
              <a:rPr lang="sv-SE" b="1" baseline="0"/>
              <a:t> alternativ 1</a:t>
            </a:r>
            <a:endParaRPr lang="sv-S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Vasaloppet!$I$2</c:f>
              <c:strCache>
                <c:ptCount val="1"/>
                <c:pt idx="0">
                  <c:v>Budgettid
(min) resp (min/km)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A9C-405D-8484-7D8B7EAB5619}"/>
                </c:ext>
              </c:extLst>
            </c:dLbl>
            <c:dLbl>
              <c:idx val="1"/>
              <c:numFmt formatCode="0.0&quot; min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A9C-405D-8484-7D8B7EAB5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Vasaloppet!$B$3:$B$17</c:f>
              <c:strCache>
                <c:ptCount val="15"/>
                <c:pt idx="0">
                  <c:v>Berga</c:v>
                </c:pt>
                <c:pt idx="1">
                  <c:v>Sprängsbackarna</c:v>
                </c:pt>
                <c:pt idx="2">
                  <c:v>Smågan</c:v>
                </c:pt>
                <c:pt idx="3">
                  <c:v>Långheden</c:v>
                </c:pt>
                <c:pt idx="4">
                  <c:v>Mångsbodarna</c:v>
                </c:pt>
                <c:pt idx="5">
                  <c:v>Tennäng</c:v>
                </c:pt>
                <c:pt idx="6">
                  <c:v>Risberg</c:v>
                </c:pt>
                <c:pt idx="7">
                  <c:v>Lyttran</c:v>
                </c:pt>
                <c:pt idx="8">
                  <c:v>Evertsberg</c:v>
                </c:pt>
                <c:pt idx="9">
                  <c:v>Björnarvet</c:v>
                </c:pt>
                <c:pt idx="10">
                  <c:v>Kvarnbäcken</c:v>
                </c:pt>
                <c:pt idx="11">
                  <c:v>Oxberg</c:v>
                </c:pt>
                <c:pt idx="12">
                  <c:v>Hökberg</c:v>
                </c:pt>
                <c:pt idx="13">
                  <c:v>Eldris</c:v>
                </c:pt>
                <c:pt idx="14">
                  <c:v>Mora</c:v>
                </c:pt>
              </c:strCache>
            </c:strRef>
          </c:cat>
          <c:val>
            <c:numRef>
              <c:f>Vasaloppet!$I$3:$I$17</c:f>
              <c:numCache>
                <c:formatCode>0.0_j</c:formatCode>
                <c:ptCount val="15"/>
                <c:pt idx="0">
                  <c:v>0</c:v>
                </c:pt>
                <c:pt idx="1">
                  <c:v>20</c:v>
                </c:pt>
                <c:pt idx="2">
                  <c:v>7</c:v>
                </c:pt>
                <c:pt idx="3">
                  <c:v>8</c:v>
                </c:pt>
                <c:pt idx="4">
                  <c:v>7.5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C-405D-8484-7D8B7EAB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84496688"/>
        <c:axId val="846094296"/>
      </c:barChart>
      <c:lineChart>
        <c:grouping val="stacked"/>
        <c:varyColors val="0"/>
        <c:ser>
          <c:idx val="1"/>
          <c:order val="1"/>
          <c:tx>
            <c:strRef>
              <c:f>Vasaloppet!$H$2</c:f>
              <c:strCache>
                <c:ptCount val="1"/>
                <c:pt idx="0">
                  <c:v>Stigning
m/km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Vasaloppet!$B$3:$B$17</c:f>
              <c:strCache>
                <c:ptCount val="15"/>
                <c:pt idx="0">
                  <c:v>Berga</c:v>
                </c:pt>
                <c:pt idx="1">
                  <c:v>Sprängsbackarna</c:v>
                </c:pt>
                <c:pt idx="2">
                  <c:v>Smågan</c:v>
                </c:pt>
                <c:pt idx="3">
                  <c:v>Långheden</c:v>
                </c:pt>
                <c:pt idx="4">
                  <c:v>Mångsbodarna</c:v>
                </c:pt>
                <c:pt idx="5">
                  <c:v>Tennäng</c:v>
                </c:pt>
                <c:pt idx="6">
                  <c:v>Risberg</c:v>
                </c:pt>
                <c:pt idx="7">
                  <c:v>Lyttran</c:v>
                </c:pt>
                <c:pt idx="8">
                  <c:v>Evertsberg</c:v>
                </c:pt>
                <c:pt idx="9">
                  <c:v>Björnarvet</c:v>
                </c:pt>
                <c:pt idx="10">
                  <c:v>Kvarnbäcken</c:v>
                </c:pt>
                <c:pt idx="11">
                  <c:v>Oxberg</c:v>
                </c:pt>
                <c:pt idx="12">
                  <c:v>Hökberg</c:v>
                </c:pt>
                <c:pt idx="13">
                  <c:v>Eldris</c:v>
                </c:pt>
                <c:pt idx="14">
                  <c:v>Mora</c:v>
                </c:pt>
              </c:strCache>
            </c:strRef>
          </c:cat>
          <c:val>
            <c:numRef>
              <c:f>Vasaloppet!$H$3:$H$17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35</c:v>
                </c:pt>
                <c:pt idx="2">
                  <c:v>-7.5</c:v>
                </c:pt>
                <c:pt idx="3">
                  <c:v>6.666666666666667</c:v>
                </c:pt>
                <c:pt idx="4">
                  <c:v>-13.571428571428571</c:v>
                </c:pt>
                <c:pt idx="5">
                  <c:v>-22</c:v>
                </c:pt>
                <c:pt idx="6">
                  <c:v>17.5</c:v>
                </c:pt>
                <c:pt idx="7">
                  <c:v>-20</c:v>
                </c:pt>
                <c:pt idx="8">
                  <c:v>5</c:v>
                </c:pt>
                <c:pt idx="9">
                  <c:v>-21.5</c:v>
                </c:pt>
                <c:pt idx="10">
                  <c:v>16.666666666666668</c:v>
                </c:pt>
                <c:pt idx="11">
                  <c:v>-17.5</c:v>
                </c:pt>
                <c:pt idx="12">
                  <c:v>2.2222222222222223</c:v>
                </c:pt>
                <c:pt idx="13">
                  <c:v>-4.5</c:v>
                </c:pt>
                <c:pt idx="14">
                  <c:v>-4.4444444444444446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C-405D-8484-7D8B7EAB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96688"/>
        <c:axId val="846094296"/>
      </c:lineChart>
      <c:lineChart>
        <c:grouping val="standard"/>
        <c:varyColors val="0"/>
        <c:ser>
          <c:idx val="0"/>
          <c:order val="0"/>
          <c:tx>
            <c:strRef>
              <c:f>Vasaloppet!$G$2</c:f>
              <c:strCache>
                <c:ptCount val="1"/>
                <c:pt idx="0">
                  <c:v>Stigning
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Vasaloppet!$B$3:$B$17</c:f>
              <c:strCache>
                <c:ptCount val="15"/>
                <c:pt idx="0">
                  <c:v>Berga</c:v>
                </c:pt>
                <c:pt idx="1">
                  <c:v>Sprängsbackarna</c:v>
                </c:pt>
                <c:pt idx="2">
                  <c:v>Smågan</c:v>
                </c:pt>
                <c:pt idx="3">
                  <c:v>Långheden</c:v>
                </c:pt>
                <c:pt idx="4">
                  <c:v>Mångsbodarna</c:v>
                </c:pt>
                <c:pt idx="5">
                  <c:v>Tennäng</c:v>
                </c:pt>
                <c:pt idx="6">
                  <c:v>Risberg</c:v>
                </c:pt>
                <c:pt idx="7">
                  <c:v>Lyttran</c:v>
                </c:pt>
                <c:pt idx="8">
                  <c:v>Evertsberg</c:v>
                </c:pt>
                <c:pt idx="9">
                  <c:v>Björnarvet</c:v>
                </c:pt>
                <c:pt idx="10">
                  <c:v>Kvarnbäcken</c:v>
                </c:pt>
                <c:pt idx="11">
                  <c:v>Oxberg</c:v>
                </c:pt>
                <c:pt idx="12">
                  <c:v>Hökberg</c:v>
                </c:pt>
                <c:pt idx="13">
                  <c:v>Eldris</c:v>
                </c:pt>
                <c:pt idx="14">
                  <c:v>Mora</c:v>
                </c:pt>
              </c:strCache>
            </c:strRef>
          </c:cat>
          <c:val>
            <c:numRef>
              <c:f>Vasaloppet!$G$3:$G$17</c:f>
              <c:numCache>
                <c:formatCode>General</c:formatCode>
                <c:ptCount val="15"/>
                <c:pt idx="0">
                  <c:v>0</c:v>
                </c:pt>
                <c:pt idx="1">
                  <c:v>175</c:v>
                </c:pt>
                <c:pt idx="2">
                  <c:v>-45</c:v>
                </c:pt>
                <c:pt idx="3">
                  <c:v>40</c:v>
                </c:pt>
                <c:pt idx="4">
                  <c:v>-95</c:v>
                </c:pt>
                <c:pt idx="5">
                  <c:v>-110</c:v>
                </c:pt>
                <c:pt idx="6">
                  <c:v>105</c:v>
                </c:pt>
                <c:pt idx="7">
                  <c:v>-40</c:v>
                </c:pt>
                <c:pt idx="8">
                  <c:v>50</c:v>
                </c:pt>
                <c:pt idx="9">
                  <c:v>-215</c:v>
                </c:pt>
                <c:pt idx="10">
                  <c:v>50</c:v>
                </c:pt>
                <c:pt idx="11">
                  <c:v>-35</c:v>
                </c:pt>
                <c:pt idx="12">
                  <c:v>20</c:v>
                </c:pt>
                <c:pt idx="13">
                  <c:v>-45</c:v>
                </c:pt>
                <c:pt idx="14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9C-405D-8484-7D8B7EAB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65688"/>
        <c:axId val="973864512"/>
      </c:lineChart>
      <c:catAx>
        <c:axId val="98449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094296"/>
        <c:crosses val="autoZero"/>
        <c:auto val="1"/>
        <c:lblAlgn val="ctr"/>
        <c:lblOffset val="100"/>
        <c:noMultiLvlLbl val="0"/>
      </c:catAx>
      <c:valAx>
        <c:axId val="84609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j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4496688"/>
        <c:crosses val="autoZero"/>
        <c:crossBetween val="between"/>
      </c:valAx>
      <c:valAx>
        <c:axId val="973864512"/>
        <c:scaling>
          <c:orientation val="minMax"/>
          <c:max val="2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73865688"/>
        <c:crosses val="max"/>
        <c:crossBetween val="between"/>
      </c:valAx>
      <c:catAx>
        <c:axId val="973865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3864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33937367418111"/>
          <c:y val="0.89285639295088115"/>
          <c:w val="0.26649020242332727"/>
          <c:h val="8.8095988001499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24</xdr:col>
      <xdr:colOff>0</xdr:colOff>
      <xdr:row>44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SGI_Colors">
      <a:dk1>
        <a:sysClr val="windowText" lastClr="000000"/>
      </a:dk1>
      <a:lt1>
        <a:sysClr val="window" lastClr="FFFFFF"/>
      </a:lt1>
      <a:dk2>
        <a:srgbClr val="484C42"/>
      </a:dk2>
      <a:lt2>
        <a:srgbClr val="D8DCD6"/>
      </a:lt2>
      <a:accent1>
        <a:srgbClr val="1B62AA"/>
      </a:accent1>
      <a:accent2>
        <a:srgbClr val="96B05D"/>
      </a:accent2>
      <a:accent3>
        <a:srgbClr val="484C42"/>
      </a:accent3>
      <a:accent4>
        <a:srgbClr val="5CA0E5"/>
      </a:accent4>
      <a:accent5>
        <a:srgbClr val="C0CF9D"/>
      </a:accent5>
      <a:accent6>
        <a:srgbClr val="929888"/>
      </a:accent6>
      <a:hlink>
        <a:srgbClr val="1B62AA"/>
      </a:hlink>
      <a:folHlink>
        <a:srgbClr val="C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showGridLines="0" tabSelected="1" topLeftCell="C1" zoomScale="80" zoomScaleNormal="80" workbookViewId="0">
      <selection activeCell="AN13" sqref="AN13"/>
    </sheetView>
  </sheetViews>
  <sheetFormatPr defaultRowHeight="15" outlineLevelCol="1" x14ac:dyDescent="0.25"/>
  <cols>
    <col min="1" max="1" width="2.140625" customWidth="1"/>
    <col min="2" max="2" width="15.28515625" customWidth="1"/>
    <col min="3" max="5" width="8" customWidth="1"/>
    <col min="6" max="8" width="8.85546875" customWidth="1"/>
    <col min="9" max="9" width="10.42578125" customWidth="1"/>
    <col min="10" max="10" width="10.28515625" bestFit="1" customWidth="1"/>
    <col min="11" max="11" width="10.140625" customWidth="1"/>
    <col min="14" max="14" width="10.42578125" customWidth="1"/>
    <col min="15" max="15" width="10.28515625" bestFit="1" customWidth="1"/>
    <col min="16" max="16" width="10.140625" customWidth="1"/>
    <col min="18" max="18" width="0" hidden="1" customWidth="1" outlineLevel="1"/>
    <col min="19" max="19" width="10.42578125" customWidth="1" collapsed="1"/>
    <col min="20" max="20" width="10.28515625" bestFit="1" customWidth="1"/>
    <col min="21" max="21" width="10.140625" customWidth="1"/>
    <col min="23" max="23" width="0" hidden="1" customWidth="1" outlineLevel="1"/>
    <col min="24" max="24" width="3" customWidth="1" collapsed="1"/>
  </cols>
  <sheetData>
    <row r="1" spans="1:24" x14ac:dyDescent="0.25">
      <c r="A1" s="17"/>
      <c r="B1" s="17"/>
      <c r="C1" s="17"/>
      <c r="D1" s="17"/>
      <c r="E1" s="17"/>
      <c r="F1" s="18"/>
      <c r="G1" s="18"/>
      <c r="H1" s="18"/>
      <c r="I1" s="24" t="s">
        <v>29</v>
      </c>
      <c r="J1" s="25"/>
      <c r="K1" s="25"/>
      <c r="L1" s="25"/>
      <c r="M1" s="26"/>
      <c r="N1" s="24" t="s">
        <v>30</v>
      </c>
      <c r="O1" s="25"/>
      <c r="P1" s="25"/>
      <c r="Q1" s="25"/>
      <c r="R1" s="26"/>
      <c r="S1" s="24" t="s">
        <v>31</v>
      </c>
      <c r="T1" s="25"/>
      <c r="U1" s="25"/>
      <c r="V1" s="25"/>
      <c r="W1" s="26"/>
      <c r="X1" s="21"/>
    </row>
    <row r="2" spans="1:24" ht="45" customHeight="1" x14ac:dyDescent="0.25">
      <c r="A2" s="17"/>
      <c r="B2" s="1" t="s">
        <v>21</v>
      </c>
      <c r="C2" s="2" t="s">
        <v>20</v>
      </c>
      <c r="D2" s="2" t="s">
        <v>19</v>
      </c>
      <c r="E2" s="2" t="s">
        <v>16</v>
      </c>
      <c r="F2" s="5" t="s">
        <v>15</v>
      </c>
      <c r="G2" s="5" t="s">
        <v>17</v>
      </c>
      <c r="H2" s="5" t="s">
        <v>18</v>
      </c>
      <c r="I2" s="27" t="s">
        <v>26</v>
      </c>
      <c r="J2" s="27"/>
      <c r="K2" s="11" t="s">
        <v>24</v>
      </c>
      <c r="L2" s="11" t="s">
        <v>23</v>
      </c>
      <c r="M2" s="11" t="s">
        <v>22</v>
      </c>
      <c r="N2" s="27" t="s">
        <v>26</v>
      </c>
      <c r="O2" s="27"/>
      <c r="P2" s="11" t="s">
        <v>24</v>
      </c>
      <c r="Q2" s="11" t="s">
        <v>23</v>
      </c>
      <c r="R2" s="11" t="s">
        <v>22</v>
      </c>
      <c r="S2" s="27" t="s">
        <v>26</v>
      </c>
      <c r="T2" s="27"/>
      <c r="U2" s="11" t="s">
        <v>24</v>
      </c>
      <c r="V2" s="11" t="s">
        <v>23</v>
      </c>
      <c r="W2" s="11" t="s">
        <v>22</v>
      </c>
      <c r="X2" s="21"/>
    </row>
    <row r="3" spans="1:24" x14ac:dyDescent="0.25">
      <c r="A3" s="17"/>
      <c r="B3" s="3" t="s">
        <v>8</v>
      </c>
      <c r="C3" s="4">
        <v>0</v>
      </c>
      <c r="D3" s="4">
        <f>$C$17-C3</f>
        <v>90</v>
      </c>
      <c r="E3" s="4"/>
      <c r="F3" s="6">
        <v>350</v>
      </c>
      <c r="G3" s="6">
        <v>0</v>
      </c>
      <c r="H3" s="6">
        <v>0</v>
      </c>
      <c r="I3" s="22">
        <v>0</v>
      </c>
      <c r="J3" s="8"/>
      <c r="K3" s="12"/>
      <c r="L3" s="13">
        <v>0.33333333333333331</v>
      </c>
      <c r="M3" s="8"/>
      <c r="N3" s="22"/>
      <c r="O3" s="8"/>
      <c r="P3" s="12"/>
      <c r="Q3" s="13">
        <v>0.33333333333333331</v>
      </c>
      <c r="R3" s="8"/>
      <c r="S3" s="22"/>
      <c r="T3" s="8"/>
      <c r="U3" s="12"/>
      <c r="V3" s="13">
        <v>0.33333333333333331</v>
      </c>
      <c r="W3" s="8"/>
      <c r="X3" s="21"/>
    </row>
    <row r="4" spans="1:24" x14ac:dyDescent="0.25">
      <c r="A4" s="17"/>
      <c r="B4" s="3" t="s">
        <v>9</v>
      </c>
      <c r="C4" s="4">
        <v>5</v>
      </c>
      <c r="D4" s="4">
        <f t="shared" ref="D4:D17" si="0">$C$17-C4</f>
        <v>85</v>
      </c>
      <c r="E4" s="4">
        <f t="shared" ref="E4:E17" si="1">C4-C3</f>
        <v>5</v>
      </c>
      <c r="F4" s="6">
        <v>525</v>
      </c>
      <c r="G4" s="6">
        <f>F4-F3</f>
        <v>175</v>
      </c>
      <c r="H4" s="7">
        <f t="shared" ref="H4:H17" si="2">G4/E4</f>
        <v>35</v>
      </c>
      <c r="I4" s="22">
        <v>20</v>
      </c>
      <c r="J4" s="16" t="s">
        <v>32</v>
      </c>
      <c r="K4" s="14">
        <f>I4</f>
        <v>20</v>
      </c>
      <c r="L4" s="13">
        <f>L3+TIME(0,K4,0)</f>
        <v>0.34722222222222221</v>
      </c>
      <c r="M4" s="8"/>
      <c r="N4" s="22">
        <v>30</v>
      </c>
      <c r="O4" s="16" t="s">
        <v>32</v>
      </c>
      <c r="P4" s="14">
        <f>N4</f>
        <v>30</v>
      </c>
      <c r="Q4" s="13">
        <f>Q3+TIME(0,P4,0)</f>
        <v>0.35416666666666663</v>
      </c>
      <c r="R4" s="8"/>
      <c r="S4" s="22">
        <v>20</v>
      </c>
      <c r="T4" s="16" t="s">
        <v>32</v>
      </c>
      <c r="U4" s="14">
        <f>S4</f>
        <v>20</v>
      </c>
      <c r="V4" s="13">
        <f>V3+TIME(0,U4,0)</f>
        <v>0.34722222222222221</v>
      </c>
      <c r="W4" s="8"/>
      <c r="X4" s="21"/>
    </row>
    <row r="5" spans="1:24" x14ac:dyDescent="0.25">
      <c r="A5" s="17"/>
      <c r="B5" s="3" t="s">
        <v>0</v>
      </c>
      <c r="C5" s="4">
        <v>11</v>
      </c>
      <c r="D5" s="4">
        <f t="shared" si="0"/>
        <v>79</v>
      </c>
      <c r="E5" s="4">
        <f t="shared" si="1"/>
        <v>6</v>
      </c>
      <c r="F5" s="6">
        <v>480</v>
      </c>
      <c r="G5" s="6">
        <f t="shared" ref="G5:G17" si="3">F5-F4</f>
        <v>-45</v>
      </c>
      <c r="H5" s="7">
        <f t="shared" si="2"/>
        <v>-7.5</v>
      </c>
      <c r="I5" s="22">
        <v>7</v>
      </c>
      <c r="J5" s="9" t="s">
        <v>25</v>
      </c>
      <c r="K5" s="14">
        <f>I5*$E5</f>
        <v>42</v>
      </c>
      <c r="L5" s="13">
        <f t="shared" ref="L5:L17" si="4">L4+TIME(0,K5,0)</f>
        <v>0.37638888888888888</v>
      </c>
      <c r="M5" s="13">
        <v>0.4375</v>
      </c>
      <c r="N5" s="22">
        <v>8</v>
      </c>
      <c r="O5" s="9" t="s">
        <v>25</v>
      </c>
      <c r="P5" s="14">
        <f>N5*$E5</f>
        <v>48</v>
      </c>
      <c r="Q5" s="13">
        <f t="shared" ref="Q5:Q17" si="5">Q4+TIME(0,P5,0)</f>
        <v>0.38749999999999996</v>
      </c>
      <c r="R5" s="13">
        <v>0.4375</v>
      </c>
      <c r="S5" s="22">
        <v>10</v>
      </c>
      <c r="T5" s="9" t="s">
        <v>25</v>
      </c>
      <c r="U5" s="14">
        <f>S5*$E5</f>
        <v>60</v>
      </c>
      <c r="V5" s="13">
        <f t="shared" ref="V5:V17" si="6">V4+TIME(0,U5,0)</f>
        <v>0.3888888888888889</v>
      </c>
      <c r="W5" s="13">
        <v>0.4375</v>
      </c>
      <c r="X5" s="21"/>
    </row>
    <row r="6" spans="1:24" x14ac:dyDescent="0.25">
      <c r="A6" s="17"/>
      <c r="B6" s="3" t="s">
        <v>10</v>
      </c>
      <c r="C6" s="4">
        <v>17</v>
      </c>
      <c r="D6" s="4">
        <f t="shared" si="0"/>
        <v>73</v>
      </c>
      <c r="E6" s="4">
        <f t="shared" si="1"/>
        <v>6</v>
      </c>
      <c r="F6" s="6">
        <v>520</v>
      </c>
      <c r="G6" s="6">
        <f t="shared" si="3"/>
        <v>40</v>
      </c>
      <c r="H6" s="7">
        <f t="shared" si="2"/>
        <v>6.666666666666667</v>
      </c>
      <c r="I6" s="22">
        <v>8</v>
      </c>
      <c r="J6" s="9" t="s">
        <v>25</v>
      </c>
      <c r="K6" s="14">
        <f t="shared" ref="K6:K17" si="7">I6*$E6</f>
        <v>48</v>
      </c>
      <c r="L6" s="13">
        <f t="shared" si="4"/>
        <v>0.40972222222222221</v>
      </c>
      <c r="M6" s="8"/>
      <c r="N6" s="22">
        <v>8</v>
      </c>
      <c r="O6" s="9" t="s">
        <v>25</v>
      </c>
      <c r="P6" s="14">
        <f t="shared" ref="P6:P17" si="8">N6*$E6</f>
        <v>48</v>
      </c>
      <c r="Q6" s="13">
        <f t="shared" si="5"/>
        <v>0.42083333333333328</v>
      </c>
      <c r="R6" s="8"/>
      <c r="S6" s="22">
        <v>10</v>
      </c>
      <c r="T6" s="9" t="s">
        <v>25</v>
      </c>
      <c r="U6" s="14">
        <f t="shared" ref="U6:U17" si="9">S6*$E6</f>
        <v>60</v>
      </c>
      <c r="V6" s="13">
        <f t="shared" si="6"/>
        <v>0.43055555555555558</v>
      </c>
      <c r="W6" s="8"/>
      <c r="X6" s="21"/>
    </row>
    <row r="7" spans="1:24" x14ac:dyDescent="0.25">
      <c r="A7" s="17"/>
      <c r="B7" s="3" t="s">
        <v>1</v>
      </c>
      <c r="C7" s="4">
        <v>24</v>
      </c>
      <c r="D7" s="4">
        <f t="shared" si="0"/>
        <v>66</v>
      </c>
      <c r="E7" s="4">
        <f t="shared" si="1"/>
        <v>7</v>
      </c>
      <c r="F7" s="6">
        <v>425</v>
      </c>
      <c r="G7" s="6">
        <f t="shared" si="3"/>
        <v>-95</v>
      </c>
      <c r="H7" s="7">
        <f t="shared" si="2"/>
        <v>-13.571428571428571</v>
      </c>
      <c r="I7" s="22">
        <v>7.5</v>
      </c>
      <c r="J7" s="9" t="s">
        <v>25</v>
      </c>
      <c r="K7" s="14">
        <f t="shared" si="7"/>
        <v>52.5</v>
      </c>
      <c r="L7" s="13">
        <f t="shared" si="4"/>
        <v>0.4458333333333333</v>
      </c>
      <c r="M7" s="13">
        <v>0.51041666666666663</v>
      </c>
      <c r="N7" s="22">
        <v>7.5</v>
      </c>
      <c r="O7" s="9" t="s">
        <v>25</v>
      </c>
      <c r="P7" s="14">
        <f t="shared" si="8"/>
        <v>52.5</v>
      </c>
      <c r="Q7" s="13">
        <f t="shared" si="5"/>
        <v>0.45694444444444438</v>
      </c>
      <c r="R7" s="13">
        <v>0.51041666666666663</v>
      </c>
      <c r="S7" s="22">
        <v>10</v>
      </c>
      <c r="T7" s="9" t="s">
        <v>25</v>
      </c>
      <c r="U7" s="14">
        <f t="shared" si="9"/>
        <v>70</v>
      </c>
      <c r="V7" s="13">
        <f t="shared" si="6"/>
        <v>0.47916666666666669</v>
      </c>
      <c r="W7" s="13">
        <v>0.51041666666666663</v>
      </c>
      <c r="X7" s="21"/>
    </row>
    <row r="8" spans="1:24" x14ac:dyDescent="0.25">
      <c r="A8" s="17"/>
      <c r="B8" s="3" t="s">
        <v>11</v>
      </c>
      <c r="C8" s="4">
        <v>29</v>
      </c>
      <c r="D8" s="4">
        <f t="shared" si="0"/>
        <v>61</v>
      </c>
      <c r="E8" s="4">
        <f t="shared" si="1"/>
        <v>5</v>
      </c>
      <c r="F8" s="6">
        <v>315</v>
      </c>
      <c r="G8" s="6">
        <f t="shared" si="3"/>
        <v>-110</v>
      </c>
      <c r="H8" s="7">
        <f t="shared" si="2"/>
        <v>-22</v>
      </c>
      <c r="I8" s="22">
        <v>6</v>
      </c>
      <c r="J8" s="9" t="s">
        <v>25</v>
      </c>
      <c r="K8" s="14">
        <f t="shared" si="7"/>
        <v>30</v>
      </c>
      <c r="L8" s="13">
        <f t="shared" si="4"/>
        <v>0.46666666666666662</v>
      </c>
      <c r="M8" s="8"/>
      <c r="N8" s="22">
        <v>7.5</v>
      </c>
      <c r="O8" s="9" t="s">
        <v>25</v>
      </c>
      <c r="P8" s="14">
        <f t="shared" si="8"/>
        <v>37.5</v>
      </c>
      <c r="Q8" s="13">
        <f t="shared" si="5"/>
        <v>0.48263888888888884</v>
      </c>
      <c r="R8" s="8"/>
      <c r="S8" s="22">
        <v>10</v>
      </c>
      <c r="T8" s="9" t="s">
        <v>25</v>
      </c>
      <c r="U8" s="14">
        <f t="shared" si="9"/>
        <v>50</v>
      </c>
      <c r="V8" s="13">
        <f t="shared" si="6"/>
        <v>0.51388888888888895</v>
      </c>
      <c r="W8" s="8"/>
      <c r="X8" s="21"/>
    </row>
    <row r="9" spans="1:24" x14ac:dyDescent="0.25">
      <c r="A9" s="17"/>
      <c r="B9" s="3" t="s">
        <v>2</v>
      </c>
      <c r="C9" s="4">
        <v>35</v>
      </c>
      <c r="D9" s="4">
        <f t="shared" si="0"/>
        <v>55</v>
      </c>
      <c r="E9" s="4">
        <f t="shared" si="1"/>
        <v>6</v>
      </c>
      <c r="F9" s="6">
        <v>420</v>
      </c>
      <c r="G9" s="6">
        <f t="shared" si="3"/>
        <v>105</v>
      </c>
      <c r="H9" s="7">
        <f t="shared" si="2"/>
        <v>17.5</v>
      </c>
      <c r="I9" s="22">
        <v>10</v>
      </c>
      <c r="J9" s="9" t="s">
        <v>25</v>
      </c>
      <c r="K9" s="14">
        <f t="shared" si="7"/>
        <v>60</v>
      </c>
      <c r="L9" s="13">
        <f t="shared" si="4"/>
        <v>0.5083333333333333</v>
      </c>
      <c r="M9" s="13">
        <v>0.57291666666666663</v>
      </c>
      <c r="N9" s="22">
        <v>8</v>
      </c>
      <c r="O9" s="9" t="s">
        <v>25</v>
      </c>
      <c r="P9" s="14">
        <f t="shared" si="8"/>
        <v>48</v>
      </c>
      <c r="Q9" s="13">
        <f t="shared" si="5"/>
        <v>0.51597222222222217</v>
      </c>
      <c r="R9" s="13">
        <v>0.5625</v>
      </c>
      <c r="S9" s="22">
        <v>10</v>
      </c>
      <c r="T9" s="9" t="s">
        <v>25</v>
      </c>
      <c r="U9" s="14">
        <f t="shared" si="9"/>
        <v>60</v>
      </c>
      <c r="V9" s="13">
        <f t="shared" si="6"/>
        <v>0.55555555555555558</v>
      </c>
      <c r="W9" s="13">
        <v>0.5625</v>
      </c>
      <c r="X9" s="21"/>
    </row>
    <row r="10" spans="1:24" x14ac:dyDescent="0.25">
      <c r="A10" s="17"/>
      <c r="B10" s="3" t="s">
        <v>12</v>
      </c>
      <c r="C10" s="4">
        <v>37</v>
      </c>
      <c r="D10" s="4">
        <f t="shared" si="0"/>
        <v>53</v>
      </c>
      <c r="E10" s="4">
        <f t="shared" si="1"/>
        <v>2</v>
      </c>
      <c r="F10" s="6">
        <v>380</v>
      </c>
      <c r="G10" s="6">
        <f t="shared" si="3"/>
        <v>-40</v>
      </c>
      <c r="H10" s="7">
        <f t="shared" si="2"/>
        <v>-20</v>
      </c>
      <c r="I10" s="22">
        <v>6</v>
      </c>
      <c r="J10" s="9" t="s">
        <v>25</v>
      </c>
      <c r="K10" s="14">
        <f t="shared" si="7"/>
        <v>12</v>
      </c>
      <c r="L10" s="13">
        <f t="shared" si="4"/>
        <v>0.51666666666666661</v>
      </c>
      <c r="M10" s="8"/>
      <c r="N10" s="22">
        <v>7.5</v>
      </c>
      <c r="O10" s="9" t="s">
        <v>25</v>
      </c>
      <c r="P10" s="14">
        <f t="shared" si="8"/>
        <v>15</v>
      </c>
      <c r="Q10" s="13">
        <f t="shared" si="5"/>
        <v>0.5263888888888888</v>
      </c>
      <c r="R10" s="8"/>
      <c r="S10" s="22">
        <v>10</v>
      </c>
      <c r="T10" s="9" t="s">
        <v>25</v>
      </c>
      <c r="U10" s="14">
        <f t="shared" si="9"/>
        <v>20</v>
      </c>
      <c r="V10" s="13">
        <f t="shared" si="6"/>
        <v>0.56944444444444442</v>
      </c>
      <c r="W10" s="8"/>
      <c r="X10" s="21"/>
    </row>
    <row r="11" spans="1:24" x14ac:dyDescent="0.25">
      <c r="A11" s="17"/>
      <c r="B11" s="3" t="s">
        <v>3</v>
      </c>
      <c r="C11" s="4">
        <v>47</v>
      </c>
      <c r="D11" s="4">
        <f t="shared" si="0"/>
        <v>43</v>
      </c>
      <c r="E11" s="4">
        <f t="shared" si="1"/>
        <v>10</v>
      </c>
      <c r="F11" s="6">
        <v>430</v>
      </c>
      <c r="G11" s="6">
        <f t="shared" si="3"/>
        <v>50</v>
      </c>
      <c r="H11" s="7">
        <f t="shared" si="2"/>
        <v>5</v>
      </c>
      <c r="I11" s="22">
        <v>10</v>
      </c>
      <c r="J11" s="9" t="s">
        <v>25</v>
      </c>
      <c r="K11" s="14">
        <f t="shared" si="7"/>
        <v>100</v>
      </c>
      <c r="L11" s="13">
        <f t="shared" si="4"/>
        <v>0.58611111111111103</v>
      </c>
      <c r="M11" s="13">
        <v>0.625</v>
      </c>
      <c r="N11" s="22">
        <v>8</v>
      </c>
      <c r="O11" s="9" t="s">
        <v>25</v>
      </c>
      <c r="P11" s="14">
        <f t="shared" si="8"/>
        <v>80</v>
      </c>
      <c r="Q11" s="13">
        <f t="shared" si="5"/>
        <v>0.58194444444444438</v>
      </c>
      <c r="R11" s="13">
        <v>0.625</v>
      </c>
      <c r="S11" s="22">
        <v>10</v>
      </c>
      <c r="T11" s="9" t="s">
        <v>25</v>
      </c>
      <c r="U11" s="14">
        <f t="shared" si="9"/>
        <v>100</v>
      </c>
      <c r="V11" s="13">
        <f t="shared" si="6"/>
        <v>0.63888888888888884</v>
      </c>
      <c r="W11" s="13">
        <v>0.625</v>
      </c>
      <c r="X11" s="21"/>
    </row>
    <row r="12" spans="1:24" x14ac:dyDescent="0.25">
      <c r="A12" s="17"/>
      <c r="B12" s="3" t="s">
        <v>13</v>
      </c>
      <c r="C12" s="4">
        <v>57</v>
      </c>
      <c r="D12" s="4">
        <f t="shared" si="0"/>
        <v>33</v>
      </c>
      <c r="E12" s="4">
        <f t="shared" si="1"/>
        <v>10</v>
      </c>
      <c r="F12" s="6">
        <v>215</v>
      </c>
      <c r="G12" s="6">
        <f t="shared" si="3"/>
        <v>-215</v>
      </c>
      <c r="H12" s="7">
        <f t="shared" si="2"/>
        <v>-21.5</v>
      </c>
      <c r="I12" s="22">
        <v>6</v>
      </c>
      <c r="J12" s="9" t="s">
        <v>25</v>
      </c>
      <c r="K12" s="14">
        <f t="shared" si="7"/>
        <v>60</v>
      </c>
      <c r="L12" s="13">
        <f t="shared" si="4"/>
        <v>0.62777777777777766</v>
      </c>
      <c r="M12" s="8"/>
      <c r="N12" s="22">
        <v>7.5</v>
      </c>
      <c r="O12" s="9" t="s">
        <v>25</v>
      </c>
      <c r="P12" s="14">
        <f t="shared" si="8"/>
        <v>75</v>
      </c>
      <c r="Q12" s="13">
        <f t="shared" si="5"/>
        <v>0.63402777777777775</v>
      </c>
      <c r="R12" s="8"/>
      <c r="S12" s="22">
        <v>10</v>
      </c>
      <c r="T12" s="9" t="s">
        <v>25</v>
      </c>
      <c r="U12" s="14">
        <f t="shared" si="9"/>
        <v>100</v>
      </c>
      <c r="V12" s="13">
        <f t="shared" si="6"/>
        <v>0.70833333333333326</v>
      </c>
      <c r="W12" s="8"/>
      <c r="X12" s="21"/>
    </row>
    <row r="13" spans="1:24" x14ac:dyDescent="0.25">
      <c r="A13" s="17"/>
      <c r="B13" s="3" t="s">
        <v>14</v>
      </c>
      <c r="C13" s="4">
        <v>60</v>
      </c>
      <c r="D13" s="4">
        <f t="shared" si="0"/>
        <v>30</v>
      </c>
      <c r="E13" s="4">
        <f t="shared" si="1"/>
        <v>3</v>
      </c>
      <c r="F13" s="6">
        <v>265</v>
      </c>
      <c r="G13" s="6">
        <f t="shared" si="3"/>
        <v>50</v>
      </c>
      <c r="H13" s="7">
        <f t="shared" si="2"/>
        <v>16.666666666666668</v>
      </c>
      <c r="I13" s="22">
        <v>10</v>
      </c>
      <c r="J13" s="9" t="s">
        <v>25</v>
      </c>
      <c r="K13" s="14">
        <f t="shared" si="7"/>
        <v>30</v>
      </c>
      <c r="L13" s="13">
        <f t="shared" si="4"/>
        <v>0.64861111111111103</v>
      </c>
      <c r="M13" s="8"/>
      <c r="N13" s="22">
        <v>8</v>
      </c>
      <c r="O13" s="9" t="s">
        <v>25</v>
      </c>
      <c r="P13" s="14">
        <f t="shared" si="8"/>
        <v>24</v>
      </c>
      <c r="Q13" s="13">
        <f t="shared" si="5"/>
        <v>0.65069444444444446</v>
      </c>
      <c r="R13" s="8"/>
      <c r="S13" s="22">
        <v>10</v>
      </c>
      <c r="T13" s="9" t="s">
        <v>25</v>
      </c>
      <c r="U13" s="14">
        <f t="shared" si="9"/>
        <v>30</v>
      </c>
      <c r="V13" s="13">
        <f t="shared" si="6"/>
        <v>0.72916666666666663</v>
      </c>
      <c r="W13" s="8"/>
      <c r="X13" s="21"/>
    </row>
    <row r="14" spans="1:24" x14ac:dyDescent="0.25">
      <c r="A14" s="17"/>
      <c r="B14" s="3" t="s">
        <v>4</v>
      </c>
      <c r="C14" s="4">
        <v>62</v>
      </c>
      <c r="D14" s="4">
        <f t="shared" si="0"/>
        <v>28</v>
      </c>
      <c r="E14" s="4">
        <f t="shared" si="1"/>
        <v>2</v>
      </c>
      <c r="F14" s="6">
        <v>230</v>
      </c>
      <c r="G14" s="6">
        <f t="shared" si="3"/>
        <v>-35</v>
      </c>
      <c r="H14" s="7">
        <f t="shared" si="2"/>
        <v>-17.5</v>
      </c>
      <c r="I14" s="22">
        <v>6</v>
      </c>
      <c r="J14" s="9" t="s">
        <v>25</v>
      </c>
      <c r="K14" s="14">
        <f t="shared" si="7"/>
        <v>12</v>
      </c>
      <c r="L14" s="13">
        <f t="shared" si="4"/>
        <v>0.65694444444444433</v>
      </c>
      <c r="M14" s="13">
        <v>0.6875</v>
      </c>
      <c r="N14" s="22">
        <v>7.5</v>
      </c>
      <c r="O14" s="9" t="s">
        <v>25</v>
      </c>
      <c r="P14" s="14">
        <f t="shared" si="8"/>
        <v>15</v>
      </c>
      <c r="Q14" s="13">
        <f t="shared" si="5"/>
        <v>0.66111111111111109</v>
      </c>
      <c r="R14" s="13">
        <v>0.6875</v>
      </c>
      <c r="S14" s="22">
        <v>10</v>
      </c>
      <c r="T14" s="9" t="s">
        <v>25</v>
      </c>
      <c r="U14" s="14">
        <f t="shared" si="9"/>
        <v>20</v>
      </c>
      <c r="V14" s="13">
        <f t="shared" si="6"/>
        <v>0.74305555555555547</v>
      </c>
      <c r="W14" s="13">
        <v>0.6875</v>
      </c>
      <c r="X14" s="21"/>
    </row>
    <row r="15" spans="1:24" x14ac:dyDescent="0.25">
      <c r="A15" s="17"/>
      <c r="B15" s="3" t="s">
        <v>5</v>
      </c>
      <c r="C15" s="4">
        <v>71</v>
      </c>
      <c r="D15" s="4">
        <f t="shared" si="0"/>
        <v>19</v>
      </c>
      <c r="E15" s="4">
        <f t="shared" si="1"/>
        <v>9</v>
      </c>
      <c r="F15" s="6">
        <v>250</v>
      </c>
      <c r="G15" s="6">
        <f t="shared" si="3"/>
        <v>20</v>
      </c>
      <c r="H15" s="7">
        <f t="shared" si="2"/>
        <v>2.2222222222222223</v>
      </c>
      <c r="I15" s="22">
        <v>10</v>
      </c>
      <c r="J15" s="9" t="s">
        <v>25</v>
      </c>
      <c r="K15" s="14">
        <f t="shared" si="7"/>
        <v>90</v>
      </c>
      <c r="L15" s="13">
        <f t="shared" si="4"/>
        <v>0.71944444444444433</v>
      </c>
      <c r="M15" s="13">
        <v>0.73611111111111116</v>
      </c>
      <c r="N15" s="22">
        <v>8</v>
      </c>
      <c r="O15" s="9" t="s">
        <v>25</v>
      </c>
      <c r="P15" s="14">
        <f t="shared" si="8"/>
        <v>72</v>
      </c>
      <c r="Q15" s="13">
        <f t="shared" si="5"/>
        <v>0.71111111111111114</v>
      </c>
      <c r="R15" s="13">
        <v>0.73611111111111116</v>
      </c>
      <c r="S15" s="22">
        <v>10</v>
      </c>
      <c r="T15" s="9" t="s">
        <v>25</v>
      </c>
      <c r="U15" s="14">
        <f t="shared" si="9"/>
        <v>90</v>
      </c>
      <c r="V15" s="13">
        <f t="shared" si="6"/>
        <v>0.80555555555555547</v>
      </c>
      <c r="W15" s="13">
        <v>0.73611111111111116</v>
      </c>
      <c r="X15" s="21"/>
    </row>
    <row r="16" spans="1:24" x14ac:dyDescent="0.25">
      <c r="A16" s="17"/>
      <c r="B16" s="3" t="s">
        <v>6</v>
      </c>
      <c r="C16" s="4">
        <v>81</v>
      </c>
      <c r="D16" s="4">
        <f t="shared" si="0"/>
        <v>9</v>
      </c>
      <c r="E16" s="4">
        <f t="shared" si="1"/>
        <v>10</v>
      </c>
      <c r="F16" s="6">
        <v>205</v>
      </c>
      <c r="G16" s="6">
        <f t="shared" si="3"/>
        <v>-45</v>
      </c>
      <c r="H16" s="7">
        <f t="shared" si="2"/>
        <v>-4.5</v>
      </c>
      <c r="I16" s="22">
        <v>10</v>
      </c>
      <c r="J16" s="9" t="s">
        <v>25</v>
      </c>
      <c r="K16" s="14">
        <f t="shared" si="7"/>
        <v>100</v>
      </c>
      <c r="L16" s="13">
        <f t="shared" si="4"/>
        <v>0.78888888888888875</v>
      </c>
      <c r="M16" s="13">
        <v>0.79166666666666663</v>
      </c>
      <c r="N16" s="22">
        <v>10</v>
      </c>
      <c r="O16" s="9" t="s">
        <v>25</v>
      </c>
      <c r="P16" s="14">
        <f t="shared" si="8"/>
        <v>100</v>
      </c>
      <c r="Q16" s="13">
        <f t="shared" si="5"/>
        <v>0.78055555555555556</v>
      </c>
      <c r="R16" s="13">
        <v>0.79166666666666663</v>
      </c>
      <c r="S16" s="22">
        <v>10</v>
      </c>
      <c r="T16" s="9" t="s">
        <v>25</v>
      </c>
      <c r="U16" s="14">
        <f t="shared" si="9"/>
        <v>100</v>
      </c>
      <c r="V16" s="13">
        <f t="shared" si="6"/>
        <v>0.87499999999999989</v>
      </c>
      <c r="W16" s="13">
        <v>0.79166666666666663</v>
      </c>
      <c r="X16" s="21"/>
    </row>
    <row r="17" spans="1:24" x14ac:dyDescent="0.25">
      <c r="A17" s="17"/>
      <c r="B17" s="3" t="s">
        <v>7</v>
      </c>
      <c r="C17" s="4">
        <v>90</v>
      </c>
      <c r="D17" s="4">
        <f t="shared" si="0"/>
        <v>0</v>
      </c>
      <c r="E17" s="4">
        <f t="shared" si="1"/>
        <v>9</v>
      </c>
      <c r="F17" s="6">
        <v>165</v>
      </c>
      <c r="G17" s="6">
        <f t="shared" si="3"/>
        <v>-40</v>
      </c>
      <c r="H17" s="7">
        <f t="shared" si="2"/>
        <v>-4.4444444444444446</v>
      </c>
      <c r="I17" s="22">
        <v>10</v>
      </c>
      <c r="J17" s="9" t="s">
        <v>25</v>
      </c>
      <c r="K17" s="14">
        <f t="shared" si="7"/>
        <v>90</v>
      </c>
      <c r="L17" s="13">
        <f t="shared" si="4"/>
        <v>0.85138888888888875</v>
      </c>
      <c r="M17" s="8"/>
      <c r="N17" s="22">
        <v>10</v>
      </c>
      <c r="O17" s="9" t="s">
        <v>25</v>
      </c>
      <c r="P17" s="14">
        <f t="shared" si="8"/>
        <v>90</v>
      </c>
      <c r="Q17" s="13">
        <f t="shared" si="5"/>
        <v>0.84305555555555556</v>
      </c>
      <c r="R17" s="8"/>
      <c r="S17" s="22">
        <v>10</v>
      </c>
      <c r="T17" s="9" t="s">
        <v>25</v>
      </c>
      <c r="U17" s="14">
        <f t="shared" si="9"/>
        <v>90</v>
      </c>
      <c r="V17" s="13">
        <f t="shared" si="6"/>
        <v>0.93749999999999989</v>
      </c>
      <c r="W17" s="8"/>
      <c r="X17" s="21"/>
    </row>
    <row r="18" spans="1:24" x14ac:dyDescent="0.25">
      <c r="A18" s="17"/>
      <c r="B18" s="4"/>
      <c r="C18" s="4"/>
      <c r="D18" s="4"/>
      <c r="E18" s="4"/>
      <c r="F18" s="6"/>
      <c r="G18" s="6"/>
      <c r="H18" s="6"/>
      <c r="I18" s="6"/>
      <c r="J18" s="10" t="s">
        <v>27</v>
      </c>
      <c r="K18" s="14">
        <f>SUM(K4:K17)</f>
        <v>746.5</v>
      </c>
      <c r="L18" s="8"/>
      <c r="M18" s="8"/>
      <c r="N18" s="8"/>
      <c r="O18" s="10" t="s">
        <v>27</v>
      </c>
      <c r="P18" s="14">
        <f>SUM(P4:P17)</f>
        <v>735</v>
      </c>
      <c r="Q18" s="8"/>
      <c r="R18" s="8"/>
      <c r="S18" s="8"/>
      <c r="T18" s="10" t="s">
        <v>27</v>
      </c>
      <c r="U18" s="14">
        <f>SUM(U4:U17)</f>
        <v>870</v>
      </c>
      <c r="V18" s="8"/>
      <c r="W18" s="8"/>
      <c r="X18" s="21"/>
    </row>
    <row r="19" spans="1:24" x14ac:dyDescent="0.25">
      <c r="A19" s="17"/>
      <c r="B19" s="23" t="s">
        <v>33</v>
      </c>
      <c r="C19" s="19"/>
      <c r="D19" s="19"/>
      <c r="E19" s="19"/>
      <c r="F19" s="19"/>
      <c r="G19" s="19"/>
      <c r="H19" s="20"/>
      <c r="I19" s="28" t="s">
        <v>28</v>
      </c>
      <c r="J19" s="29"/>
      <c r="K19" s="13">
        <f>TIME(INT(K18/60),(K18/60-INT(K18/60))*60,0)</f>
        <v>0.5180555555555556</v>
      </c>
      <c r="L19" s="15"/>
      <c r="M19" s="15"/>
      <c r="N19" s="28" t="s">
        <v>28</v>
      </c>
      <c r="O19" s="29"/>
      <c r="P19" s="13">
        <f>TIME(INT(P18/60),(P18/60-INT(P18/60))*60,0)</f>
        <v>0.51041666666666663</v>
      </c>
      <c r="Q19" s="15"/>
      <c r="S19" s="28" t="s">
        <v>28</v>
      </c>
      <c r="T19" s="29"/>
      <c r="U19" s="13">
        <f>TIME(INT(U18/60),(U18/60-INT(U18/60))*60,0)</f>
        <v>0.60416666666666663</v>
      </c>
      <c r="V19" s="15"/>
      <c r="X19" s="15"/>
    </row>
    <row r="46" spans="2:2" x14ac:dyDescent="0.25">
      <c r="B46" t="s">
        <v>34</v>
      </c>
    </row>
  </sheetData>
  <sheetProtection algorithmName="SHA-512" hashValue="oS5bK6/fg8aB2VG7BFpHeVW/8d9ueWkP5NcEbj5t75u8ReDbnGWHIvFlqcLJgjbT5+bsy04iWPcOJzT1OX1x5A==" saltValue="9EQuRvJYRkG0HdBFuBh/rg==" spinCount="100000" sheet="1" objects="1" scenarios="1"/>
  <mergeCells count="9">
    <mergeCell ref="S1:W1"/>
    <mergeCell ref="S2:T2"/>
    <mergeCell ref="S19:T19"/>
    <mergeCell ref="I2:J2"/>
    <mergeCell ref="I19:J19"/>
    <mergeCell ref="I1:M1"/>
    <mergeCell ref="N1:R1"/>
    <mergeCell ref="N2:O2"/>
    <mergeCell ref="N19:O19"/>
  </mergeCells>
  <conditionalFormatting sqref="L3:L17">
    <cfRule type="expression" dxfId="2" priority="4">
      <formula>IF(M3=0,FALSE,IF(L3&gt;=M3,TRUE,FALSE))</formula>
    </cfRule>
  </conditionalFormatting>
  <conditionalFormatting sqref="Q3:Q17">
    <cfRule type="expression" dxfId="1" priority="2">
      <formula>IF(R3=0,FALSE,IF(Q3&gt;=R3,TRUE,FALSE))</formula>
    </cfRule>
  </conditionalFormatting>
  <conditionalFormatting sqref="V3:V17">
    <cfRule type="expression" dxfId="0" priority="1">
      <formula>IF(W3=0,FALSE,IF(V3&gt;=W3,TRUE,FALSE))</formula>
    </cfRule>
  </conditionalFormatting>
  <pageMargins left="0.51181102362204722" right="0.31496062992125984" top="0.74803149606299213" bottom="0.74803149606299213" header="0.31496062992125984" footer="0.31496062992125984"/>
  <pageSetup paperSize="9" scale="66" orientation="landscape" r:id="rId1"/>
  <headerFooter>
    <oddHeader>&amp;LVasalopsmodellen&amp;RUtvecklad av  Anders Apelgren, Rehngruppen.se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Vasaloppet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Anders Apelgren</cp:lastModifiedBy>
  <cp:lastPrinted>2017-02-16T16:59:21Z</cp:lastPrinted>
  <dcterms:created xsi:type="dcterms:W3CDTF">2017-02-16T14:01:37Z</dcterms:created>
  <dcterms:modified xsi:type="dcterms:W3CDTF">2019-02-01T10:54:04Z</dcterms:modified>
</cp:coreProperties>
</file>